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45" windowWidth="20115" windowHeight="7995"/>
  </bookViews>
  <sheets>
    <sheet name="Iveco Daily 4x4 Trim Sheet" sheetId="1" r:id="rId1"/>
  </sheets>
  <calcPr calcId="145621"/>
</workbook>
</file>

<file path=xl/calcChain.xml><?xml version="1.0" encoding="utf-8"?>
<calcChain xmlns="http://schemas.openxmlformats.org/spreadsheetml/2006/main">
  <c r="C11" i="1" l="1"/>
  <c r="F11" i="1" s="1"/>
  <c r="F10" i="1"/>
  <c r="C10" i="1"/>
  <c r="F13" i="1" l="1"/>
  <c r="C9" i="1" l="1"/>
  <c r="F9" i="1" l="1"/>
  <c r="F12" i="1" l="1"/>
  <c r="F39" i="1" l="1"/>
  <c r="F38" i="1"/>
  <c r="F37" i="1"/>
  <c r="F36" i="1"/>
  <c r="F35" i="1"/>
  <c r="F34" i="1"/>
  <c r="F33" i="1"/>
  <c r="F32" i="1"/>
  <c r="F31" i="1"/>
  <c r="F30" i="1"/>
  <c r="F29" i="1"/>
  <c r="F28" i="1"/>
  <c r="F27" i="1"/>
  <c r="F26" i="1"/>
  <c r="F25" i="1"/>
  <c r="F24" i="1"/>
  <c r="F23" i="1"/>
  <c r="F22" i="1"/>
  <c r="F21" i="1"/>
  <c r="F20" i="1"/>
  <c r="F19" i="1"/>
  <c r="F18" i="1"/>
  <c r="F17" i="1"/>
  <c r="F16" i="1"/>
  <c r="F15" i="1"/>
  <c r="F14" i="1"/>
  <c r="F8" i="1"/>
  <c r="F7" i="1"/>
  <c r="F6" i="1"/>
  <c r="F5" i="1" l="1"/>
  <c r="C40" i="1"/>
  <c r="D40" i="1" s="1"/>
  <c r="B42" i="1" l="1"/>
  <c r="C41" i="1"/>
  <c r="F44" i="1" l="1"/>
  <c r="G44" i="1" s="1"/>
  <c r="E42" i="1"/>
  <c r="F42" i="1" s="1"/>
  <c r="F45" i="1"/>
  <c r="B45" i="1" s="1"/>
  <c r="B44" i="1" l="1"/>
  <c r="G45" i="1"/>
  <c r="D45" i="1"/>
  <c r="D44" i="1"/>
</calcChain>
</file>

<file path=xl/sharedStrings.xml><?xml version="1.0" encoding="utf-8"?>
<sst xmlns="http://schemas.openxmlformats.org/spreadsheetml/2006/main" count="114" uniqueCount="50">
  <si>
    <t>Front bumper</t>
  </si>
  <si>
    <t>Total Vehicle Mass</t>
  </si>
  <si>
    <t>-</t>
  </si>
  <si>
    <t>kg</t>
  </si>
  <si>
    <t>Tow rope and shackles</t>
  </si>
  <si>
    <t>Cooker</t>
  </si>
  <si>
    <t>Fridge</t>
  </si>
  <si>
    <t>Shovel</t>
  </si>
  <si>
    <t>Compressor</t>
  </si>
  <si>
    <t>KERR</t>
  </si>
  <si>
    <t>Shackles</t>
  </si>
  <si>
    <t>Winch</t>
  </si>
  <si>
    <t>Iveco Daily 4x4 Trim Sheet</t>
  </si>
  <si>
    <t>Front Axel Load</t>
  </si>
  <si>
    <t>Rear Axel Load</t>
  </si>
  <si>
    <t>Litres</t>
  </si>
  <si>
    <t>Total Vehicle Mass Distribution</t>
  </si>
  <si>
    <t>Axel Capacity Used</t>
  </si>
  <si>
    <t>Bicycle rack</t>
  </si>
  <si>
    <t>Bathroom cabinets</t>
  </si>
  <si>
    <t>Front bench seat</t>
  </si>
  <si>
    <t>Under table storage</t>
  </si>
  <si>
    <t>Rear bench seat</t>
  </si>
  <si>
    <t>Under cooker cupboard</t>
  </si>
  <si>
    <t>Under sink drawers</t>
  </si>
  <si>
    <t>Under worktop drawer</t>
  </si>
  <si>
    <t>Above cab storage box</t>
  </si>
  <si>
    <r>
      <rPr>
        <b/>
        <sz val="11"/>
        <color theme="1"/>
        <rFont val="Calibri"/>
        <family val="2"/>
        <scheme val="minor"/>
      </rPr>
      <t>Mass</t>
    </r>
    <r>
      <rPr>
        <sz val="11"/>
        <color theme="1"/>
        <rFont val="Calibri"/>
        <family val="2"/>
        <scheme val="minor"/>
      </rPr>
      <t xml:space="preserve">                (kg)</t>
    </r>
  </si>
  <si>
    <r>
      <rPr>
        <b/>
        <sz val="11"/>
        <color theme="1"/>
        <rFont val="Calibri"/>
        <family val="2"/>
        <scheme val="minor"/>
      </rPr>
      <t>Arm</t>
    </r>
    <r>
      <rPr>
        <sz val="11"/>
        <color theme="1"/>
        <rFont val="Calibri"/>
        <family val="2"/>
        <scheme val="minor"/>
      </rPr>
      <t xml:space="preserve">                       distance from front bumper (mm)</t>
    </r>
  </si>
  <si>
    <t>Gross Vehicle Mass</t>
  </si>
  <si>
    <r>
      <rPr>
        <b/>
        <sz val="11"/>
        <color theme="1"/>
        <rFont val="Calibri"/>
        <family val="2"/>
        <scheme val="minor"/>
      </rPr>
      <t xml:space="preserve">Limit </t>
    </r>
    <r>
      <rPr>
        <sz val="11"/>
        <color theme="1"/>
        <rFont val="Calibri"/>
        <family val="2"/>
        <scheme val="minor"/>
      </rPr>
      <t xml:space="preserve">                    (kg)</t>
    </r>
  </si>
  <si>
    <t>Spare Load Capacity</t>
  </si>
  <si>
    <t xml:space="preserve">Centre of Gravity </t>
  </si>
  <si>
    <t>mm Aft of Datum</t>
  </si>
  <si>
    <t>Mass                     (kg)</t>
  </si>
  <si>
    <t>Item or Location</t>
  </si>
  <si>
    <t>Rear storage locker</t>
  </si>
  <si>
    <t>How to use the this trim sheet:-</t>
  </si>
  <si>
    <t>*Kerb weights are with full fuel tank, oil, water, spare wheel, Iveco tools and include a 75 kg driver.</t>
  </si>
  <si>
    <t>Front axel (1725 kg Kerb weight* prior to modification)</t>
  </si>
  <si>
    <t>Rear axel (820 kg kerb weight* prior to modification)</t>
  </si>
  <si>
    <t>Front passenger seat*</t>
  </si>
  <si>
    <t>1.  Weigh the item of equipment you are adding to the vehicle and enter its mass in the 'Mass' column.</t>
  </si>
  <si>
    <t>2.  Measure the distance the item of equipment will be from the front bumper and enter this distance in the 'Arm' column (if it is in front of the bumper enter the distance as a negative value).</t>
  </si>
  <si>
    <t>3.  The spreadsheet will calculate the effect that item of equipment will have on the vehicles total mass, the distribution of the mass between the two axles and if the vehicle is within loading limits.</t>
  </si>
  <si>
    <t>4.   Daily 4x4 has a 32%/68% torque splitting central differential, therefore the ideal load distribution for traction is 32% on the front axle and 68% on the rear axle.</t>
  </si>
  <si>
    <r>
      <t xml:space="preserve">Moment            </t>
    </r>
    <r>
      <rPr>
        <sz val="11"/>
        <color theme="1"/>
        <rFont val="Calibri"/>
        <family val="2"/>
        <scheme val="minor"/>
      </rPr>
      <t xml:space="preserve"> (Mass x Arm)</t>
    </r>
  </si>
  <si>
    <t>Jerry Cans x 2 (40L max)</t>
  </si>
  <si>
    <t>Fresh water tank (230L max)</t>
  </si>
  <si>
    <t>Long range fuel tank (110L max)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</si>
</sst>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u/>
      <sz val="18"/>
      <color theme="1"/>
      <name val="Calibri"/>
      <family val="2"/>
      <scheme val="minor"/>
    </font>
    <font>
      <i/>
      <sz val="11"/>
      <color theme="1"/>
      <name val="Calibri"/>
      <family val="2"/>
      <scheme val="minor"/>
    </font>
    <font>
      <b/>
      <sz val="11"/>
      <color theme="1"/>
      <name val="Calibri"/>
      <family val="2"/>
      <scheme val="minor"/>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65">
    <xf numFmtId="0" fontId="0" fillId="0" borderId="0" xfId="0"/>
    <xf numFmtId="0" fontId="0" fillId="0" borderId="2" xfId="0" applyFill="1" applyBorder="1"/>
    <xf numFmtId="0" fontId="0" fillId="0" borderId="2" xfId="0" applyFont="1" applyFill="1" applyBorder="1"/>
    <xf numFmtId="0" fontId="0" fillId="0" borderId="3" xfId="0" applyFont="1" applyFill="1" applyBorder="1" applyAlignment="1">
      <alignment horizontal="center"/>
    </xf>
    <xf numFmtId="0" fontId="0" fillId="0" borderId="4" xfId="0" applyFont="1" applyFill="1" applyBorder="1"/>
    <xf numFmtId="0" fontId="0" fillId="0" borderId="6" xfId="0" applyFont="1" applyFill="1" applyBorder="1" applyAlignment="1">
      <alignment horizontal="center"/>
    </xf>
    <xf numFmtId="0" fontId="0"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right"/>
    </xf>
    <xf numFmtId="0" fontId="0" fillId="0" borderId="5" xfId="0" applyFont="1" applyFill="1" applyBorder="1" applyAlignment="1">
      <alignment horizontal="right"/>
    </xf>
    <xf numFmtId="0" fontId="0" fillId="0" borderId="7" xfId="0" applyFont="1" applyFill="1" applyBorder="1" applyAlignment="1">
      <alignment horizontal="right" vertical="center"/>
    </xf>
    <xf numFmtId="0" fontId="0" fillId="0" borderId="0" xfId="0" applyFont="1" applyFill="1"/>
    <xf numFmtId="0" fontId="0" fillId="0" borderId="0" xfId="0" applyFont="1" applyFill="1" applyAlignment="1">
      <alignment vertical="center" wrapText="1"/>
    </xf>
    <xf numFmtId="0" fontId="0" fillId="0" borderId="10" xfId="0"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xf>
    <xf numFmtId="0" fontId="2" fillId="0" borderId="0" xfId="0" applyFont="1" applyFill="1"/>
    <xf numFmtId="0" fontId="0" fillId="0" borderId="9" xfId="0" applyFont="1" applyFill="1" applyBorder="1" applyAlignment="1">
      <alignment horizontal="right"/>
    </xf>
    <xf numFmtId="0" fontId="0" fillId="0" borderId="0" xfId="0" applyFont="1" applyFill="1" applyBorder="1"/>
    <xf numFmtId="0" fontId="0" fillId="0" borderId="19" xfId="0" applyFont="1" applyFill="1" applyBorder="1" applyAlignment="1"/>
    <xf numFmtId="1" fontId="0" fillId="0" borderId="20" xfId="0" applyNumberFormat="1" applyFont="1" applyFill="1" applyBorder="1" applyAlignment="1">
      <alignment horizontal="right"/>
    </xf>
    <xf numFmtId="0" fontId="0" fillId="0" borderId="16"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8" xfId="0" applyFill="1" applyBorder="1" applyAlignment="1"/>
    <xf numFmtId="1" fontId="0" fillId="0" borderId="0" xfId="0" applyNumberFormat="1" applyFont="1" applyFill="1" applyBorder="1" applyAlignment="1">
      <alignment horizontal="center"/>
    </xf>
    <xf numFmtId="0" fontId="0" fillId="0" borderId="13" xfId="0" applyFont="1" applyFill="1" applyBorder="1"/>
    <xf numFmtId="0" fontId="0" fillId="0" borderId="19" xfId="0" applyFill="1" applyBorder="1" applyAlignment="1"/>
    <xf numFmtId="1" fontId="0" fillId="0" borderId="20" xfId="0" applyNumberFormat="1" applyFont="1" applyFill="1" applyBorder="1" applyAlignment="1">
      <alignment horizontal="center"/>
    </xf>
    <xf numFmtId="0" fontId="0" fillId="0" borderId="21" xfId="0" applyFont="1" applyFill="1" applyBorder="1"/>
    <xf numFmtId="0" fontId="0" fillId="0" borderId="0" xfId="0" applyFont="1" applyFill="1" applyAlignment="1">
      <alignment horizontal="center" vertical="center"/>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0" fillId="0" borderId="27" xfId="0" applyFill="1" applyBorder="1" applyAlignment="1">
      <alignment horizontal="center" vertical="center" wrapText="1"/>
    </xf>
    <xf numFmtId="0" fontId="1" fillId="0" borderId="0" xfId="0" applyFont="1" applyFill="1" applyAlignment="1">
      <alignment horizontal="center" vertical="center"/>
    </xf>
    <xf numFmtId="0" fontId="0" fillId="0" borderId="16" xfId="0" applyFont="1" applyFill="1" applyBorder="1" applyAlignment="1">
      <alignment horizontal="left"/>
    </xf>
    <xf numFmtId="0" fontId="0" fillId="0" borderId="9" xfId="0" applyFont="1" applyFill="1" applyBorder="1" applyAlignment="1">
      <alignment horizontal="left"/>
    </xf>
    <xf numFmtId="0" fontId="0" fillId="0" borderId="26"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right"/>
    </xf>
    <xf numFmtId="0" fontId="0" fillId="0" borderId="7" xfId="0" applyFont="1" applyFill="1" applyBorder="1" applyAlignment="1">
      <alignment horizontal="right"/>
    </xf>
    <xf numFmtId="0" fontId="0" fillId="0" borderId="9" xfId="0" applyFont="1" applyFill="1" applyBorder="1" applyAlignment="1">
      <alignment horizontal="center" vertical="center" wrapText="1"/>
    </xf>
    <xf numFmtId="0" fontId="0" fillId="0" borderId="18" xfId="0" applyFill="1" applyBorder="1" applyAlignment="1">
      <alignment horizontal="left"/>
    </xf>
    <xf numFmtId="0" fontId="0" fillId="0" borderId="0" xfId="0" applyFill="1" applyBorder="1" applyAlignment="1">
      <alignment horizontal="left"/>
    </xf>
    <xf numFmtId="0" fontId="0" fillId="0" borderId="15" xfId="0" applyFont="1" applyFill="1" applyBorder="1" applyAlignment="1">
      <alignment horizontal="right"/>
    </xf>
    <xf numFmtId="0" fontId="0" fillId="0" borderId="8" xfId="0" applyFont="1" applyFill="1" applyBorder="1" applyAlignment="1">
      <alignment horizontal="right"/>
    </xf>
    <xf numFmtId="0" fontId="0" fillId="0" borderId="20" xfId="0" applyFont="1" applyFill="1" applyBorder="1" applyAlignment="1">
      <alignment horizontal="left"/>
    </xf>
    <xf numFmtId="1" fontId="0" fillId="0" borderId="9" xfId="0" applyNumberFormat="1" applyFont="1" applyFill="1" applyBorder="1" applyAlignment="1">
      <alignment horizontal="center" vertical="center" wrapText="1"/>
    </xf>
    <xf numFmtId="9" fontId="0" fillId="0" borderId="0" xfId="0" applyNumberFormat="1" applyFont="1" applyFill="1" applyBorder="1" applyAlignment="1">
      <alignment horizontal="center"/>
    </xf>
    <xf numFmtId="9" fontId="0" fillId="0" borderId="20" xfId="0" applyNumberFormat="1" applyFont="1" applyFill="1" applyBorder="1" applyAlignment="1">
      <alignment horizontal="center"/>
    </xf>
    <xf numFmtId="0" fontId="0" fillId="0" borderId="17" xfId="0" applyFont="1" applyFill="1" applyBorder="1" applyAlignment="1">
      <alignment horizontal="left"/>
    </xf>
    <xf numFmtId="0" fontId="0" fillId="0" borderId="0" xfId="0" applyFont="1" applyFill="1" applyBorder="1" applyAlignment="1">
      <alignment horizontal="left"/>
    </xf>
    <xf numFmtId="0" fontId="0" fillId="0" borderId="13" xfId="0" applyFont="1" applyFill="1" applyBorder="1" applyAlignment="1">
      <alignment horizontal="left"/>
    </xf>
    <xf numFmtId="0" fontId="0" fillId="0" borderId="21"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ont="1" applyFill="1" applyAlignment="1">
      <alignment horizontal="left" wrapText="1"/>
    </xf>
    <xf numFmtId="0" fontId="0" fillId="0" borderId="0" xfId="0" applyFont="1" applyFill="1" applyAlignment="1">
      <alignment horizontal="left"/>
    </xf>
    <xf numFmtId="0" fontId="0" fillId="0" borderId="18"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tabSelected="1" zoomScale="120" zoomScaleNormal="120" workbookViewId="0">
      <selection activeCell="G6" sqref="G6"/>
    </sheetView>
  </sheetViews>
  <sheetFormatPr defaultRowHeight="15" x14ac:dyDescent="0.25"/>
  <cols>
    <col min="1" max="1" width="48" style="12" customWidth="1"/>
    <col min="2" max="2" width="6.5703125" style="33" customWidth="1"/>
    <col min="3" max="3" width="12.5703125" style="12" customWidth="1"/>
    <col min="4" max="4" width="9.140625" style="12" customWidth="1"/>
    <col min="5" max="5" width="7.140625" style="12" customWidth="1"/>
    <col min="6" max="7" width="15.28515625" style="12" customWidth="1"/>
    <col min="8" max="8" width="1.7109375" style="12" customWidth="1"/>
    <col min="9" max="9" width="9.85546875" style="12" customWidth="1"/>
    <col min="10" max="16384" width="9.140625" style="12"/>
  </cols>
  <sheetData>
    <row r="1" spans="1:9" x14ac:dyDescent="0.25">
      <c r="A1" s="39" t="s">
        <v>12</v>
      </c>
      <c r="B1" s="39"/>
      <c r="C1" s="39"/>
      <c r="D1" s="39"/>
      <c r="E1" s="39"/>
      <c r="F1" s="39"/>
      <c r="G1" s="39"/>
    </row>
    <row r="2" spans="1:9" ht="15.75" thickBot="1" x14ac:dyDescent="0.3">
      <c r="A2" s="39"/>
      <c r="B2" s="39"/>
      <c r="C2" s="39"/>
      <c r="D2" s="39"/>
      <c r="E2" s="39"/>
      <c r="F2" s="39"/>
      <c r="G2" s="39"/>
    </row>
    <row r="3" spans="1:9" s="13" customFormat="1" ht="60" customHeight="1" thickBot="1" x14ac:dyDescent="0.3">
      <c r="A3" s="34" t="s">
        <v>35</v>
      </c>
      <c r="B3" s="35" t="s">
        <v>15</v>
      </c>
      <c r="C3" s="36" t="s">
        <v>27</v>
      </c>
      <c r="D3" s="42" t="s">
        <v>28</v>
      </c>
      <c r="E3" s="43"/>
      <c r="F3" s="37" t="s">
        <v>46</v>
      </c>
      <c r="G3" s="38" t="s">
        <v>30</v>
      </c>
    </row>
    <row r="4" spans="1:9" s="13" customFormat="1" ht="15" customHeight="1" x14ac:dyDescent="0.25">
      <c r="A4" s="14" t="s">
        <v>29</v>
      </c>
      <c r="B4" s="15" t="s">
        <v>2</v>
      </c>
      <c r="C4" s="16" t="s">
        <v>2</v>
      </c>
      <c r="D4" s="44" t="s">
        <v>2</v>
      </c>
      <c r="E4" s="45"/>
      <c r="F4" s="16" t="s">
        <v>2</v>
      </c>
      <c r="G4" s="17">
        <v>5500</v>
      </c>
    </row>
    <row r="5" spans="1:9" x14ac:dyDescent="0.25">
      <c r="A5" s="2" t="s">
        <v>0</v>
      </c>
      <c r="B5" s="6" t="s">
        <v>2</v>
      </c>
      <c r="C5" s="9">
        <v>0</v>
      </c>
      <c r="D5" s="46">
        <v>0</v>
      </c>
      <c r="E5" s="47"/>
      <c r="F5" s="9">
        <f t="shared" ref="F5:F39" si="0">C5*D5</f>
        <v>0</v>
      </c>
      <c r="G5" s="3" t="s">
        <v>2</v>
      </c>
    </row>
    <row r="6" spans="1:9" x14ac:dyDescent="0.25">
      <c r="A6" s="1" t="s">
        <v>39</v>
      </c>
      <c r="B6" s="7" t="s">
        <v>2</v>
      </c>
      <c r="C6" s="9">
        <v>1725</v>
      </c>
      <c r="D6" s="46">
        <v>900</v>
      </c>
      <c r="E6" s="47"/>
      <c r="F6" s="9">
        <f t="shared" si="0"/>
        <v>1552500</v>
      </c>
      <c r="G6" s="3">
        <v>2450</v>
      </c>
    </row>
    <row r="7" spans="1:9" x14ac:dyDescent="0.25">
      <c r="A7" s="1" t="s">
        <v>40</v>
      </c>
      <c r="B7" s="7" t="s">
        <v>2</v>
      </c>
      <c r="C7" s="9">
        <v>820</v>
      </c>
      <c r="D7" s="46">
        <v>4300</v>
      </c>
      <c r="E7" s="47"/>
      <c r="F7" s="9">
        <f t="shared" si="0"/>
        <v>3526000</v>
      </c>
      <c r="G7" s="3">
        <v>3700</v>
      </c>
      <c r="I7" s="18"/>
    </row>
    <row r="8" spans="1:9" x14ac:dyDescent="0.25">
      <c r="A8" s="2" t="s">
        <v>41</v>
      </c>
      <c r="B8" s="6" t="s">
        <v>2</v>
      </c>
      <c r="C8" s="9">
        <v>60</v>
      </c>
      <c r="D8" s="46">
        <v>1900</v>
      </c>
      <c r="E8" s="47"/>
      <c r="F8" s="9">
        <f t="shared" si="0"/>
        <v>114000</v>
      </c>
      <c r="G8" s="3" t="s">
        <v>2</v>
      </c>
    </row>
    <row r="9" spans="1:9" x14ac:dyDescent="0.25">
      <c r="A9" s="2" t="s">
        <v>47</v>
      </c>
      <c r="B9" s="11">
        <v>40</v>
      </c>
      <c r="C9" s="9">
        <f>(B9*0.8)+4</f>
        <v>36</v>
      </c>
      <c r="D9" s="46">
        <v>2870</v>
      </c>
      <c r="E9" s="47"/>
      <c r="F9" s="9">
        <f t="shared" si="0"/>
        <v>103320</v>
      </c>
      <c r="G9" s="3">
        <v>36</v>
      </c>
    </row>
    <row r="10" spans="1:9" x14ac:dyDescent="0.25">
      <c r="A10" s="2" t="s">
        <v>48</v>
      </c>
      <c r="B10" s="11">
        <v>230</v>
      </c>
      <c r="C10" s="9">
        <f>B10</f>
        <v>230</v>
      </c>
      <c r="D10" s="46">
        <v>5192</v>
      </c>
      <c r="E10" s="47"/>
      <c r="F10" s="9">
        <f>C10*D10</f>
        <v>1194160</v>
      </c>
      <c r="G10" s="3">
        <v>230</v>
      </c>
    </row>
    <row r="11" spans="1:9" x14ac:dyDescent="0.25">
      <c r="A11" s="2" t="s">
        <v>49</v>
      </c>
      <c r="B11" s="11">
        <v>110</v>
      </c>
      <c r="C11" s="9">
        <f>B11*0.8</f>
        <v>88</v>
      </c>
      <c r="D11" s="46">
        <v>3000</v>
      </c>
      <c r="E11" s="47"/>
      <c r="F11" s="9">
        <f t="shared" si="0"/>
        <v>264000</v>
      </c>
      <c r="G11" s="3">
        <v>88</v>
      </c>
    </row>
    <row r="12" spans="1:9" x14ac:dyDescent="0.25">
      <c r="A12" s="2" t="s">
        <v>18</v>
      </c>
      <c r="B12" s="6" t="s">
        <v>2</v>
      </c>
      <c r="C12" s="9">
        <v>50</v>
      </c>
      <c r="D12" s="46">
        <v>6600</v>
      </c>
      <c r="E12" s="47"/>
      <c r="F12" s="9">
        <f t="shared" si="0"/>
        <v>330000</v>
      </c>
      <c r="G12" s="3">
        <v>50</v>
      </c>
    </row>
    <row r="13" spans="1:9" x14ac:dyDescent="0.25">
      <c r="A13" s="2" t="s">
        <v>4</v>
      </c>
      <c r="B13" s="6" t="s">
        <v>2</v>
      </c>
      <c r="C13" s="9">
        <v>10</v>
      </c>
      <c r="D13" s="46">
        <v>5600</v>
      </c>
      <c r="E13" s="47"/>
      <c r="F13" s="9">
        <f t="shared" si="0"/>
        <v>56000</v>
      </c>
      <c r="G13" s="3" t="s">
        <v>2</v>
      </c>
    </row>
    <row r="14" spans="1:9" x14ac:dyDescent="0.25">
      <c r="A14" s="1" t="s">
        <v>5</v>
      </c>
      <c r="B14" s="7" t="s">
        <v>2</v>
      </c>
      <c r="C14" s="9">
        <v>5</v>
      </c>
      <c r="D14" s="46">
        <v>4031</v>
      </c>
      <c r="E14" s="47"/>
      <c r="F14" s="9">
        <f t="shared" si="0"/>
        <v>20155</v>
      </c>
      <c r="G14" s="3" t="s">
        <v>2</v>
      </c>
    </row>
    <row r="15" spans="1:9" x14ac:dyDescent="0.25">
      <c r="A15" s="1" t="s">
        <v>6</v>
      </c>
      <c r="B15" s="7" t="s">
        <v>2</v>
      </c>
      <c r="C15" s="9">
        <v>50</v>
      </c>
      <c r="D15" s="46">
        <v>2870</v>
      </c>
      <c r="E15" s="47"/>
      <c r="F15" s="9">
        <f t="shared" si="0"/>
        <v>143500</v>
      </c>
      <c r="G15" s="3" t="s">
        <v>2</v>
      </c>
    </row>
    <row r="16" spans="1:9" x14ac:dyDescent="0.25">
      <c r="A16" s="1" t="s">
        <v>7</v>
      </c>
      <c r="B16" s="7" t="s">
        <v>2</v>
      </c>
      <c r="C16" s="9">
        <v>2</v>
      </c>
      <c r="D16" s="46">
        <v>6400</v>
      </c>
      <c r="E16" s="47"/>
      <c r="F16" s="9">
        <f t="shared" si="0"/>
        <v>12800</v>
      </c>
      <c r="G16" s="3" t="s">
        <v>2</v>
      </c>
    </row>
    <row r="17" spans="1:7" x14ac:dyDescent="0.25">
      <c r="A17" s="1" t="s">
        <v>8</v>
      </c>
      <c r="B17" s="7" t="s">
        <v>2</v>
      </c>
      <c r="C17" s="9">
        <v>8</v>
      </c>
      <c r="D17" s="46">
        <v>5600</v>
      </c>
      <c r="E17" s="47"/>
      <c r="F17" s="9">
        <f t="shared" si="0"/>
        <v>44800</v>
      </c>
      <c r="G17" s="3" t="s">
        <v>2</v>
      </c>
    </row>
    <row r="18" spans="1:7" x14ac:dyDescent="0.25">
      <c r="A18" s="1" t="s">
        <v>9</v>
      </c>
      <c r="B18" s="7" t="s">
        <v>2</v>
      </c>
      <c r="C18" s="9">
        <v>2</v>
      </c>
      <c r="D18" s="46">
        <v>5600</v>
      </c>
      <c r="E18" s="47"/>
      <c r="F18" s="9">
        <f t="shared" si="0"/>
        <v>11200</v>
      </c>
      <c r="G18" s="3" t="s">
        <v>2</v>
      </c>
    </row>
    <row r="19" spans="1:7" x14ac:dyDescent="0.25">
      <c r="A19" s="1" t="s">
        <v>10</v>
      </c>
      <c r="B19" s="7" t="s">
        <v>2</v>
      </c>
      <c r="C19" s="9">
        <v>4</v>
      </c>
      <c r="D19" s="46">
        <v>5600</v>
      </c>
      <c r="E19" s="47"/>
      <c r="F19" s="9">
        <f t="shared" si="0"/>
        <v>22400</v>
      </c>
      <c r="G19" s="3" t="s">
        <v>2</v>
      </c>
    </row>
    <row r="20" spans="1:7" x14ac:dyDescent="0.25">
      <c r="A20" s="2" t="s">
        <v>11</v>
      </c>
      <c r="B20" s="6" t="s">
        <v>2</v>
      </c>
      <c r="C20" s="9">
        <v>78</v>
      </c>
      <c r="D20" s="46">
        <v>-100</v>
      </c>
      <c r="E20" s="47"/>
      <c r="F20" s="9">
        <f t="shared" si="0"/>
        <v>-7800</v>
      </c>
      <c r="G20" s="3" t="s">
        <v>2</v>
      </c>
    </row>
    <row r="21" spans="1:7" x14ac:dyDescent="0.25">
      <c r="A21" s="2" t="s">
        <v>19</v>
      </c>
      <c r="B21" s="6" t="s">
        <v>2</v>
      </c>
      <c r="C21" s="9">
        <v>10</v>
      </c>
      <c r="D21" s="46">
        <v>3194</v>
      </c>
      <c r="E21" s="47"/>
      <c r="F21" s="9">
        <f t="shared" si="0"/>
        <v>31940</v>
      </c>
      <c r="G21" s="3" t="s">
        <v>2</v>
      </c>
    </row>
    <row r="22" spans="1:7" x14ac:dyDescent="0.25">
      <c r="A22" s="2" t="s">
        <v>20</v>
      </c>
      <c r="B22" s="6" t="s">
        <v>2</v>
      </c>
      <c r="C22" s="9">
        <v>10</v>
      </c>
      <c r="D22" s="46">
        <v>3950</v>
      </c>
      <c r="E22" s="47"/>
      <c r="F22" s="9">
        <f t="shared" si="0"/>
        <v>39500</v>
      </c>
      <c r="G22" s="3" t="s">
        <v>2</v>
      </c>
    </row>
    <row r="23" spans="1:7" x14ac:dyDescent="0.25">
      <c r="A23" s="2" t="s">
        <v>21</v>
      </c>
      <c r="B23" s="6" t="s">
        <v>2</v>
      </c>
      <c r="C23" s="9">
        <v>20</v>
      </c>
      <c r="D23" s="46">
        <v>4598</v>
      </c>
      <c r="E23" s="47"/>
      <c r="F23" s="9">
        <f t="shared" si="0"/>
        <v>91960</v>
      </c>
      <c r="G23" s="3" t="s">
        <v>2</v>
      </c>
    </row>
    <row r="24" spans="1:7" x14ac:dyDescent="0.25">
      <c r="A24" s="2" t="s">
        <v>22</v>
      </c>
      <c r="B24" s="6" t="s">
        <v>2</v>
      </c>
      <c r="C24" s="9">
        <v>5</v>
      </c>
      <c r="D24" s="46">
        <v>5192</v>
      </c>
      <c r="E24" s="47"/>
      <c r="F24" s="9">
        <f t="shared" si="0"/>
        <v>25960</v>
      </c>
      <c r="G24" s="3" t="s">
        <v>2</v>
      </c>
    </row>
    <row r="25" spans="1:7" x14ac:dyDescent="0.25">
      <c r="A25" s="2" t="s">
        <v>23</v>
      </c>
      <c r="B25" s="6" t="s">
        <v>2</v>
      </c>
      <c r="C25" s="9">
        <v>5</v>
      </c>
      <c r="D25" s="46">
        <v>4031</v>
      </c>
      <c r="E25" s="47"/>
      <c r="F25" s="9">
        <f t="shared" si="0"/>
        <v>20155</v>
      </c>
      <c r="G25" s="3" t="s">
        <v>2</v>
      </c>
    </row>
    <row r="26" spans="1:7" x14ac:dyDescent="0.25">
      <c r="A26" s="2" t="s">
        <v>24</v>
      </c>
      <c r="B26" s="6" t="s">
        <v>2</v>
      </c>
      <c r="C26" s="9">
        <v>15</v>
      </c>
      <c r="D26" s="46">
        <v>4598</v>
      </c>
      <c r="E26" s="47"/>
      <c r="F26" s="9">
        <f t="shared" si="0"/>
        <v>68970</v>
      </c>
      <c r="G26" s="3" t="s">
        <v>2</v>
      </c>
    </row>
    <row r="27" spans="1:7" x14ac:dyDescent="0.25">
      <c r="A27" s="2" t="s">
        <v>25</v>
      </c>
      <c r="B27" s="6" t="s">
        <v>2</v>
      </c>
      <c r="C27" s="9">
        <v>5</v>
      </c>
      <c r="D27" s="46">
        <v>5192</v>
      </c>
      <c r="E27" s="47"/>
      <c r="F27" s="9">
        <f t="shared" si="0"/>
        <v>25960</v>
      </c>
      <c r="G27" s="3" t="s">
        <v>2</v>
      </c>
    </row>
    <row r="28" spans="1:7" x14ac:dyDescent="0.25">
      <c r="A28" s="2" t="s">
        <v>36</v>
      </c>
      <c r="B28" s="6" t="s">
        <v>2</v>
      </c>
      <c r="C28" s="9">
        <v>250</v>
      </c>
      <c r="D28" s="46">
        <v>5867</v>
      </c>
      <c r="E28" s="47"/>
      <c r="F28" s="9">
        <f t="shared" si="0"/>
        <v>1466750</v>
      </c>
      <c r="G28" s="3" t="s">
        <v>2</v>
      </c>
    </row>
    <row r="29" spans="1:7" x14ac:dyDescent="0.25">
      <c r="A29" s="2" t="s">
        <v>26</v>
      </c>
      <c r="B29" s="6" t="s">
        <v>2</v>
      </c>
      <c r="C29" s="9">
        <v>60</v>
      </c>
      <c r="D29" s="46">
        <v>2195</v>
      </c>
      <c r="E29" s="47"/>
      <c r="F29" s="9">
        <f t="shared" si="0"/>
        <v>131700</v>
      </c>
      <c r="G29" s="3" t="s">
        <v>2</v>
      </c>
    </row>
    <row r="30" spans="1:7" x14ac:dyDescent="0.25">
      <c r="A30" s="2"/>
      <c r="B30" s="6" t="s">
        <v>2</v>
      </c>
      <c r="C30" s="9">
        <v>0</v>
      </c>
      <c r="D30" s="46">
        <v>0</v>
      </c>
      <c r="E30" s="47"/>
      <c r="F30" s="9">
        <f t="shared" si="0"/>
        <v>0</v>
      </c>
      <c r="G30" s="3" t="s">
        <v>2</v>
      </c>
    </row>
    <row r="31" spans="1:7" x14ac:dyDescent="0.25">
      <c r="A31" s="2"/>
      <c r="B31" s="6" t="s">
        <v>2</v>
      </c>
      <c r="C31" s="9">
        <v>0</v>
      </c>
      <c r="D31" s="46">
        <v>0</v>
      </c>
      <c r="E31" s="47"/>
      <c r="F31" s="9">
        <f t="shared" si="0"/>
        <v>0</v>
      </c>
      <c r="G31" s="3" t="s">
        <v>2</v>
      </c>
    </row>
    <row r="32" spans="1:7" x14ac:dyDescent="0.25">
      <c r="A32" s="2"/>
      <c r="B32" s="6" t="s">
        <v>2</v>
      </c>
      <c r="C32" s="9">
        <v>0</v>
      </c>
      <c r="D32" s="46">
        <v>0</v>
      </c>
      <c r="E32" s="47"/>
      <c r="F32" s="9">
        <f t="shared" si="0"/>
        <v>0</v>
      </c>
      <c r="G32" s="3" t="s">
        <v>2</v>
      </c>
    </row>
    <row r="33" spans="1:7" x14ac:dyDescent="0.25">
      <c r="A33" s="2"/>
      <c r="B33" s="6" t="s">
        <v>2</v>
      </c>
      <c r="C33" s="9">
        <v>0</v>
      </c>
      <c r="D33" s="46">
        <v>0</v>
      </c>
      <c r="E33" s="47"/>
      <c r="F33" s="9">
        <f t="shared" si="0"/>
        <v>0</v>
      </c>
      <c r="G33" s="3" t="s">
        <v>2</v>
      </c>
    </row>
    <row r="34" spans="1:7" x14ac:dyDescent="0.25">
      <c r="A34" s="2"/>
      <c r="B34" s="6" t="s">
        <v>2</v>
      </c>
      <c r="C34" s="9">
        <v>0</v>
      </c>
      <c r="D34" s="46">
        <v>0</v>
      </c>
      <c r="E34" s="47"/>
      <c r="F34" s="9">
        <f t="shared" si="0"/>
        <v>0</v>
      </c>
      <c r="G34" s="3" t="s">
        <v>2</v>
      </c>
    </row>
    <row r="35" spans="1:7" x14ac:dyDescent="0.25">
      <c r="A35" s="2"/>
      <c r="B35" s="6" t="s">
        <v>2</v>
      </c>
      <c r="C35" s="9">
        <v>0</v>
      </c>
      <c r="D35" s="46">
        <v>0</v>
      </c>
      <c r="E35" s="47"/>
      <c r="F35" s="9">
        <f t="shared" si="0"/>
        <v>0</v>
      </c>
      <c r="G35" s="3" t="s">
        <v>2</v>
      </c>
    </row>
    <row r="36" spans="1:7" x14ac:dyDescent="0.25">
      <c r="A36" s="2"/>
      <c r="B36" s="6" t="s">
        <v>2</v>
      </c>
      <c r="C36" s="9">
        <v>0</v>
      </c>
      <c r="D36" s="46">
        <v>0</v>
      </c>
      <c r="E36" s="47"/>
      <c r="F36" s="9">
        <f t="shared" si="0"/>
        <v>0</v>
      </c>
      <c r="G36" s="3" t="s">
        <v>2</v>
      </c>
    </row>
    <row r="37" spans="1:7" x14ac:dyDescent="0.25">
      <c r="A37" s="2"/>
      <c r="B37" s="6" t="s">
        <v>2</v>
      </c>
      <c r="C37" s="9">
        <v>0</v>
      </c>
      <c r="D37" s="46">
        <v>0</v>
      </c>
      <c r="E37" s="47"/>
      <c r="F37" s="9">
        <f t="shared" si="0"/>
        <v>0</v>
      </c>
      <c r="G37" s="3" t="s">
        <v>2</v>
      </c>
    </row>
    <row r="38" spans="1:7" x14ac:dyDescent="0.25">
      <c r="A38" s="2"/>
      <c r="B38" s="6" t="s">
        <v>2</v>
      </c>
      <c r="C38" s="9">
        <v>0</v>
      </c>
      <c r="D38" s="46">
        <v>0</v>
      </c>
      <c r="E38" s="47"/>
      <c r="F38" s="9">
        <f t="shared" si="0"/>
        <v>0</v>
      </c>
      <c r="G38" s="3" t="s">
        <v>2</v>
      </c>
    </row>
    <row r="39" spans="1:7" ht="15.75" thickBot="1" x14ac:dyDescent="0.3">
      <c r="A39" s="4"/>
      <c r="B39" s="8" t="s">
        <v>2</v>
      </c>
      <c r="C39" s="10">
        <v>0</v>
      </c>
      <c r="D39" s="51">
        <v>0</v>
      </c>
      <c r="E39" s="52"/>
      <c r="F39" s="10">
        <f t="shared" si="0"/>
        <v>0</v>
      </c>
      <c r="G39" s="5" t="s">
        <v>2</v>
      </c>
    </row>
    <row r="40" spans="1:7" x14ac:dyDescent="0.25">
      <c r="A40" s="40" t="s">
        <v>1</v>
      </c>
      <c r="B40" s="41"/>
      <c r="C40" s="19">
        <f>SUM(C5:C39)</f>
        <v>3548</v>
      </c>
      <c r="D40" s="41" t="str">
        <f>IF(C40&gt;G4,"kg      Over Total Mass Limit","kg     In Limits")</f>
        <v>kg     In Limits</v>
      </c>
      <c r="E40" s="41"/>
      <c r="F40" s="41"/>
      <c r="G40" s="57"/>
    </row>
    <row r="41" spans="1:7" x14ac:dyDescent="0.25">
      <c r="A41" s="49" t="s">
        <v>31</v>
      </c>
      <c r="B41" s="50"/>
      <c r="C41" s="20">
        <f>G4-C40</f>
        <v>1952</v>
      </c>
      <c r="D41" s="58" t="s">
        <v>3</v>
      </c>
      <c r="E41" s="58"/>
      <c r="F41" s="58"/>
      <c r="G41" s="59"/>
    </row>
    <row r="42" spans="1:7" ht="15.75" thickBot="1" x14ac:dyDescent="0.3">
      <c r="A42" s="21" t="s">
        <v>32</v>
      </c>
      <c r="B42" s="22">
        <f>SUM(F5:F39)/C40</f>
        <v>2618.3568207440812</v>
      </c>
      <c r="C42" s="53" t="s">
        <v>33</v>
      </c>
      <c r="D42" s="53"/>
      <c r="E42" s="22">
        <f>B42-(((D7-D6)/2)+D6)</f>
        <v>18.356820744081233</v>
      </c>
      <c r="F42" s="53" t="str">
        <f>IF(E42&lt;0,"mm Forward of Mid Axel Position","mm Aft of Mid Axel Position")</f>
        <v>mm Aft of Mid Axel Position</v>
      </c>
      <c r="G42" s="60"/>
    </row>
    <row r="43" spans="1:7" s="26" customFormat="1" ht="32.25" customHeight="1" x14ac:dyDescent="0.25">
      <c r="A43" s="23"/>
      <c r="B43" s="48" t="s">
        <v>16</v>
      </c>
      <c r="C43" s="48"/>
      <c r="D43" s="54" t="s">
        <v>17</v>
      </c>
      <c r="E43" s="54"/>
      <c r="F43" s="24" t="s">
        <v>34</v>
      </c>
      <c r="G43" s="25"/>
    </row>
    <row r="44" spans="1:7" x14ac:dyDescent="0.25">
      <c r="A44" s="27" t="s">
        <v>13</v>
      </c>
      <c r="B44" s="55">
        <f>F44/C40</f>
        <v>0.4946009350752702</v>
      </c>
      <c r="C44" s="55"/>
      <c r="D44" s="55">
        <f>F44/G6</f>
        <v>0.71626290516206481</v>
      </c>
      <c r="E44" s="55"/>
      <c r="F44" s="28">
        <f>(B42-D7)*(C40/(D6-D7))</f>
        <v>1754.8441176470587</v>
      </c>
      <c r="G44" s="29" t="str">
        <f>IF(F44&gt;G6,"Over Axel Mass","In Limits")</f>
        <v>In Limits</v>
      </c>
    </row>
    <row r="45" spans="1:7" ht="15.75" thickBot="1" x14ac:dyDescent="0.3">
      <c r="A45" s="30" t="s">
        <v>14</v>
      </c>
      <c r="B45" s="56">
        <f>F45/C40</f>
        <v>0.50539906492472975</v>
      </c>
      <c r="C45" s="56"/>
      <c r="D45" s="56">
        <f>F45/G7</f>
        <v>0.48463672496025434</v>
      </c>
      <c r="E45" s="56"/>
      <c r="F45" s="31">
        <f>(B42-D6)*(C40/(D7-D6))</f>
        <v>1793.155882352941</v>
      </c>
      <c r="G45" s="32" t="str">
        <f>IF(F45&gt;G7,"Over Axel Mass","In Limits")</f>
        <v>In Limits</v>
      </c>
    </row>
    <row r="46" spans="1:7" x14ac:dyDescent="0.25">
      <c r="A46" s="40" t="s">
        <v>37</v>
      </c>
      <c r="B46" s="41"/>
      <c r="C46" s="41"/>
      <c r="D46" s="41"/>
      <c r="E46" s="41"/>
      <c r="F46" s="41"/>
      <c r="G46" s="41"/>
    </row>
    <row r="47" spans="1:7" x14ac:dyDescent="0.25">
      <c r="A47" s="64" t="s">
        <v>42</v>
      </c>
      <c r="B47" s="58"/>
      <c r="C47" s="58"/>
      <c r="D47" s="58"/>
      <c r="E47" s="58"/>
      <c r="F47" s="58"/>
      <c r="G47" s="58"/>
    </row>
    <row r="48" spans="1:7" x14ac:dyDescent="0.25">
      <c r="A48" s="61" t="s">
        <v>43</v>
      </c>
      <c r="B48" s="61"/>
      <c r="C48" s="61"/>
      <c r="D48" s="61"/>
      <c r="E48" s="61"/>
      <c r="F48" s="61"/>
      <c r="G48" s="61"/>
    </row>
    <row r="49" spans="1:7" x14ac:dyDescent="0.25">
      <c r="A49" s="61"/>
      <c r="B49" s="61"/>
      <c r="C49" s="61"/>
      <c r="D49" s="61"/>
      <c r="E49" s="61"/>
      <c r="F49" s="61"/>
      <c r="G49" s="61"/>
    </row>
    <row r="50" spans="1:7" ht="15" customHeight="1" x14ac:dyDescent="0.25">
      <c r="A50" s="61" t="s">
        <v>44</v>
      </c>
      <c r="B50" s="61"/>
      <c r="C50" s="61"/>
      <c r="D50" s="61"/>
      <c r="E50" s="61"/>
      <c r="F50" s="61"/>
      <c r="G50" s="61"/>
    </row>
    <row r="51" spans="1:7" ht="15" customHeight="1" x14ac:dyDescent="0.25">
      <c r="A51" s="61"/>
      <c r="B51" s="61"/>
      <c r="C51" s="61"/>
      <c r="D51" s="61"/>
      <c r="E51" s="61"/>
      <c r="F51" s="61"/>
      <c r="G51" s="61"/>
    </row>
    <row r="52" spans="1:7" x14ac:dyDescent="0.25">
      <c r="A52" s="62" t="s">
        <v>45</v>
      </c>
      <c r="B52" s="62"/>
      <c r="C52" s="62"/>
      <c r="D52" s="62"/>
      <c r="E52" s="62"/>
      <c r="F52" s="62"/>
      <c r="G52" s="62"/>
    </row>
    <row r="53" spans="1:7" x14ac:dyDescent="0.25">
      <c r="A53" s="62"/>
      <c r="B53" s="62"/>
      <c r="C53" s="62"/>
      <c r="D53" s="62"/>
      <c r="E53" s="62"/>
      <c r="F53" s="62"/>
      <c r="G53" s="62"/>
    </row>
    <row r="54" spans="1:7" x14ac:dyDescent="0.25">
      <c r="A54" s="63" t="s">
        <v>38</v>
      </c>
      <c r="B54" s="63"/>
      <c r="C54" s="63"/>
      <c r="D54" s="63"/>
      <c r="E54" s="63"/>
      <c r="F54" s="63"/>
      <c r="G54" s="63"/>
    </row>
  </sheetData>
  <mergeCells count="56">
    <mergeCell ref="D10:E10"/>
    <mergeCell ref="D11:E11"/>
    <mergeCell ref="A48:G49"/>
    <mergeCell ref="A50:G51"/>
    <mergeCell ref="A52:G53"/>
    <mergeCell ref="A54:G54"/>
    <mergeCell ref="A46:G46"/>
    <mergeCell ref="A47:G47"/>
    <mergeCell ref="D45:E45"/>
    <mergeCell ref="D40:G40"/>
    <mergeCell ref="D41:G41"/>
    <mergeCell ref="B44:C44"/>
    <mergeCell ref="B45:C45"/>
    <mergeCell ref="F42:G42"/>
    <mergeCell ref="D38:E38"/>
    <mergeCell ref="D39:E39"/>
    <mergeCell ref="C42:D42"/>
    <mergeCell ref="D43:E43"/>
    <mergeCell ref="D44:E44"/>
    <mergeCell ref="D33:E33"/>
    <mergeCell ref="D34:E34"/>
    <mergeCell ref="D35:E35"/>
    <mergeCell ref="D36:E36"/>
    <mergeCell ref="D37:E37"/>
    <mergeCell ref="B43:C43"/>
    <mergeCell ref="A41:B41"/>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A1:G2"/>
    <mergeCell ref="A40:B40"/>
    <mergeCell ref="D3:E3"/>
    <mergeCell ref="D4:E4"/>
    <mergeCell ref="D5:E5"/>
    <mergeCell ref="D6:E6"/>
    <mergeCell ref="D7:E7"/>
    <mergeCell ref="D8:E8"/>
    <mergeCell ref="D9:E9"/>
    <mergeCell ref="D12:E12"/>
    <mergeCell ref="D13:E13"/>
    <mergeCell ref="D14:E14"/>
    <mergeCell ref="D29:E29"/>
    <mergeCell ref="D30:E30"/>
    <mergeCell ref="D31:E31"/>
    <mergeCell ref="D32:E32"/>
  </mergeCells>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Iveco Daily 4x4 Trim Sheet</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Marcus</dc:creator>
  <cp:lastModifiedBy>Marcus</cp:lastModifiedBy>
  <cp:lastPrinted>2010-12-16T15:48:00Z</cp:lastPrinted>
  <dcterms:created xsi:type="dcterms:W3CDTF">2010-12-16T14:25:59Z</dcterms:created>
  <dcterms:modified xsi:type="dcterms:W3CDTF">2015-02-14T18:18:16Z</dcterms:modified>
</cp:coreProperties>
</file>